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o usar" sheetId="1" state="visible" r:id="rId1"/>
    <sheet xmlns:r="http://schemas.openxmlformats.org/officeDocument/2006/relationships" name="Calculadora" sheetId="2" state="visible" r:id="rId2"/>
    <sheet xmlns:r="http://schemas.openxmlformats.org/officeDocument/2006/relationships" name="Simulação por Canal" sheetId="3" state="visible" r:id="rId3"/>
    <sheet xmlns:r="http://schemas.openxmlformats.org/officeDocument/2006/relationships" name="Cohort 12 mese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5">
    <numFmt numFmtId="164" formatCode="R$ #,##0.00"/>
    <numFmt numFmtId="165" formatCode="0.0%"/>
    <numFmt numFmtId="166" formatCode="0.0&quot;x&quot;"/>
    <numFmt numFmtId="167" formatCode="0.0"/>
    <numFmt numFmtId="168" formatCode="R$ #,##0"/>
  </numFmts>
  <fonts count="17">
    <font>
      <name val="Calibri"/>
      <family val="2"/>
      <color theme="1"/>
      <sz val="11"/>
      <scheme val="minor"/>
    </font>
    <font>
      <name val="Calibri"/>
      <b val="1"/>
      <color rgb="001A0033"/>
      <sz val="20"/>
    </font>
    <font>
      <i val="1"/>
      <color rgb="00666666"/>
      <sz val="11"/>
    </font>
    <font>
      <name val="Calibri"/>
      <b val="1"/>
      <color rgb="00FFFFFF"/>
      <sz val="12"/>
    </font>
    <font>
      <b val="1"/>
      <color rgb="001A0033"/>
      <sz val="11"/>
    </font>
    <font>
      <color rgb="00333333"/>
      <sz val="11"/>
    </font>
    <font>
      <b val="1"/>
      <color rgb="001A0033"/>
      <sz val="12"/>
    </font>
    <font>
      <color rgb="00FFFFFF"/>
      <sz val="11"/>
    </font>
    <font>
      <b val="1"/>
      <color rgb="00FFD000"/>
      <sz val="14"/>
    </font>
    <font>
      <b val="1"/>
      <color rgb="00333333"/>
      <sz val="11"/>
    </font>
    <font>
      <i val="1"/>
      <color rgb="00666666"/>
      <sz val="10"/>
    </font>
    <font>
      <b val="1"/>
      <sz val="11"/>
    </font>
    <font>
      <b val="1"/>
      <color rgb="00FFFFFF"/>
    </font>
    <font>
      <b val="1"/>
      <color rgb="00FFD000"/>
      <sz val="12"/>
    </font>
    <font>
      <b val="1"/>
      <color rgb="001A0033"/>
      <sz val="14"/>
    </font>
    <font>
      <b val="1"/>
      <color rgb="00F5C242"/>
      <sz val="18"/>
    </font>
    <font>
      <b val="1"/>
      <color rgb="001A0033"/>
      <sz val="13"/>
    </font>
  </fonts>
  <fills count="5">
    <fill>
      <patternFill/>
    </fill>
    <fill>
      <patternFill patternType="gray125"/>
    </fill>
    <fill>
      <patternFill patternType="solid">
        <fgColor rgb="001A0033"/>
      </patternFill>
    </fill>
    <fill>
      <patternFill patternType="solid">
        <fgColor rgb="00FFF9E5"/>
      </patternFill>
    </fill>
    <fill>
      <patternFill patternType="solid">
        <fgColor rgb="00FFFAEC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40">
    <xf numFmtId="0" fontId="0" fillId="0" borderId="0" pivotButton="0" quotePrefix="0" xfId="0"/>
    <xf numFmtId="0" fontId="1" fillId="0" borderId="0" pivotButton="0" quotePrefix="0" xfId="0"/>
    <xf numFmtId="0" fontId="5" fillId="0" borderId="0" applyAlignment="1" pivotButton="0" quotePrefix="0" xfId="0">
      <alignment vertical="center" wrapText="1"/>
    </xf>
    <xf numFmtId="0" fontId="16" fillId="0" borderId="0" applyAlignment="1" pivotButton="0" quotePrefix="0" xfId="0">
      <alignment vertical="center" wrapText="1"/>
    </xf>
    <xf numFmtId="0" fontId="4" fillId="0" borderId="0" applyAlignment="1" pivotButton="0" quotePrefix="0" xfId="0">
      <alignment vertical="center" wrapText="1"/>
    </xf>
    <xf numFmtId="0" fontId="1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left" vertical="center"/>
    </xf>
    <xf numFmtId="0" fontId="2" fillId="0" borderId="0" pivotButton="0" quotePrefix="0" xfId="0"/>
    <xf numFmtId="0" fontId="3" fillId="2" borderId="0" applyAlignment="1" pivotButton="0" quotePrefix="0" xfId="0">
      <alignment horizontal="left" vertical="center" indent="1"/>
    </xf>
    <xf numFmtId="0" fontId="4" fillId="0" borderId="0" pivotButton="0" quotePrefix="0" xfId="0"/>
    <xf numFmtId="0" fontId="5" fillId="0" borderId="0" applyAlignment="1" pivotButton="0" quotePrefix="0" xfId="0">
      <alignment vertical="center" indent="1"/>
    </xf>
    <xf numFmtId="0" fontId="6" fillId="3" borderId="1" applyAlignment="1" pivotButton="0" quotePrefix="0" xfId="0">
      <alignment horizontal="center" vertical="center"/>
    </xf>
    <xf numFmtId="0" fontId="7" fillId="2" borderId="0" applyAlignment="1" pivotButton="0" quotePrefix="0" xfId="0">
      <alignment vertical="center" indent="1"/>
    </xf>
    <xf numFmtId="164" fontId="8" fillId="2" borderId="0" applyAlignment="1" pivotButton="0" quotePrefix="0" xfId="0">
      <alignment horizontal="center" vertical="center"/>
    </xf>
    <xf numFmtId="2" fontId="8" fillId="2" borderId="0" applyAlignment="1" pivotButton="0" quotePrefix="0" xfId="0">
      <alignment horizontal="center" vertical="center"/>
    </xf>
    <xf numFmtId="165" fontId="8" fillId="2" borderId="0" applyAlignment="1" pivotButton="0" quotePrefix="0" xfId="0">
      <alignment horizontal="center" vertical="center"/>
    </xf>
    <xf numFmtId="167" fontId="8" fillId="2" borderId="0" applyAlignment="1" pivotButton="0" quotePrefix="0" xfId="0">
      <alignment horizontal="center" vertical="center"/>
    </xf>
    <xf numFmtId="166" fontId="8" fillId="2" borderId="0" applyAlignment="1" pivotButton="0" quotePrefix="0" xfId="0">
      <alignment horizontal="center" vertical="center"/>
    </xf>
    <xf numFmtId="1" fontId="8" fillId="2" borderId="0" applyAlignment="1" pivotButton="0" quotePrefix="0" xfId="0">
      <alignment horizontal="center" vertical="center"/>
    </xf>
    <xf numFmtId="0" fontId="9" fillId="0" borderId="0" applyAlignment="1" pivotButton="0" quotePrefix="0" xfId="0">
      <alignment vertical="center" indent="1"/>
    </xf>
    <xf numFmtId="0" fontId="6" fillId="4" borderId="0" applyAlignment="1" pivotButton="0" quotePrefix="0" xfId="0">
      <alignment horizontal="center" vertical="center"/>
    </xf>
    <xf numFmtId="0" fontId="10" fillId="0" borderId="0" applyAlignment="1" pivotButton="0" quotePrefix="0" xfId="0">
      <alignment vertical="center" wrapText="1" indent="1"/>
    </xf>
    <xf numFmtId="0" fontId="3" fillId="2" borderId="1" applyAlignment="1" pivotButton="0" quotePrefix="0" xfId="0">
      <alignment horizontal="center" vertical="center" wrapText="1"/>
    </xf>
    <xf numFmtId="0" fontId="11" fillId="0" borderId="1" applyAlignment="1" pivotButton="0" quotePrefix="0" xfId="0">
      <alignment horizontal="center" vertical="center"/>
    </xf>
    <xf numFmtId="168" fontId="0" fillId="3" borderId="1" applyAlignment="1" pivotButton="0" quotePrefix="0" xfId="0">
      <alignment horizontal="center" vertical="center"/>
    </xf>
    <xf numFmtId="0" fontId="0" fillId="3" borderId="1" applyAlignment="1" pivotButton="0" quotePrefix="0" xfId="0">
      <alignment horizontal="center" vertical="center"/>
    </xf>
    <xf numFmtId="164" fontId="0" fillId="3" borderId="1" applyAlignment="1" pivotButton="0" quotePrefix="0" xfId="0">
      <alignment horizontal="center" vertical="center"/>
    </xf>
    <xf numFmtId="2" fontId="0" fillId="3" borderId="1" applyAlignment="1" pivotButton="0" quotePrefix="0" xfId="0">
      <alignment horizontal="center" vertical="center"/>
    </xf>
    <xf numFmtId="0" fontId="13" fillId="2" borderId="1" applyAlignment="1" pivotButton="0" quotePrefix="0" xfId="0">
      <alignment horizontal="center" vertical="center"/>
    </xf>
    <xf numFmtId="168" fontId="13" fillId="2" borderId="1" applyAlignment="1" pivotButton="0" quotePrefix="0" xfId="0">
      <alignment horizontal="center" vertical="center"/>
    </xf>
    <xf numFmtId="164" fontId="13" fillId="2" borderId="1" applyAlignment="1" pivotButton="0" quotePrefix="0" xfId="0">
      <alignment horizontal="center" vertical="center"/>
    </xf>
    <xf numFmtId="2" fontId="13" fillId="2" borderId="1" applyAlignment="1" pivotButton="0" quotePrefix="0" xfId="0">
      <alignment horizontal="center" vertical="center"/>
    </xf>
    <xf numFmtId="0" fontId="3" fillId="2" borderId="0" pivotButton="0" quotePrefix="0" xfId="0"/>
    <xf numFmtId="0" fontId="3" fillId="2" borderId="1" applyAlignment="1" pivotButton="0" quotePrefix="0" xfId="0">
      <alignment horizontal="center" vertical="center"/>
    </xf>
    <xf numFmtId="0" fontId="11" fillId="0" borderId="0" applyAlignment="1" pivotButton="0" quotePrefix="0" xfId="0">
      <alignment vertical="center"/>
    </xf>
    <xf numFmtId="9" fontId="6" fillId="3" borderId="1" applyAlignment="1" pivotButton="0" quotePrefix="0" xfId="0">
      <alignment horizontal="center" vertical="center"/>
    </xf>
    <xf numFmtId="0" fontId="12" fillId="2" borderId="0" pivotButton="0" quotePrefix="0" xfId="0"/>
    <xf numFmtId="164" fontId="8" fillId="2" borderId="1" applyAlignment="1" pivotButton="0" quotePrefix="0" xfId="0">
      <alignment horizontal="center" vertical="center"/>
    </xf>
    <xf numFmtId="0" fontId="14" fillId="0" borderId="0" pivotButton="0" quotePrefix="0" xfId="0"/>
    <xf numFmtId="164" fontId="15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B31"/>
  <sheetViews>
    <sheetView workbookViewId="0">
      <selection activeCell="A1" sqref="A1"/>
    </sheetView>
  </sheetViews>
  <sheetFormatPr baseColWidth="8" defaultRowHeight="15"/>
  <cols>
    <col width="4" customWidth="1" min="1" max="1"/>
    <col width="100" customWidth="1" min="2" max="2"/>
  </cols>
  <sheetData>
    <row r="2" ht="36" customHeight="1">
      <c r="B2" s="1" t="inlineStr">
        <is>
          <t>Como usar essa planilha</t>
        </is>
      </c>
    </row>
    <row r="4" ht="8" customHeight="1">
      <c r="B4" s="2" t="inlineStr"/>
    </row>
    <row r="5" ht="24" customHeight="1">
      <c r="B5" s="3" t="inlineStr">
        <is>
          <t>📊 ABA 1 — CALCULADORA</t>
        </is>
      </c>
    </row>
    <row r="6" ht="22" customHeight="1">
      <c r="B6" s="2" t="inlineStr">
        <is>
          <t>Preencha os 10 campos amarelos com os números da sua operação real.</t>
        </is>
      </c>
    </row>
    <row r="7" ht="22" customHeight="1">
      <c r="B7" s="2" t="inlineStr">
        <is>
          <t>O Excel calcula automaticamente: margem por pedido, ROAS breakeven,</t>
        </is>
      </c>
    </row>
    <row r="8" ht="22" customHeight="1">
      <c r="B8" s="2" t="inlineStr">
        <is>
          <t>CAC máximo viável, LTV, payback period, break-even mensal,</t>
        </is>
      </c>
    </row>
    <row r="9" ht="22" customHeight="1">
      <c r="B9" s="2" t="inlineStr">
        <is>
          <t>e te dá um diagnóstico de saúde no final.</t>
        </is>
      </c>
    </row>
    <row r="10" ht="16" customHeight="1">
      <c r="B10" s="2" t="inlineStr"/>
    </row>
    <row r="11" ht="24" customHeight="1">
      <c r="B11" s="3" t="inlineStr">
        <is>
          <t>📈 ABA 2 — SIMULAÇÃO POR CANAL</t>
        </is>
      </c>
    </row>
    <row r="12" ht="22" customHeight="1">
      <c r="B12" s="2" t="inlineStr">
        <is>
          <t>Coloque o quanto você gasta e quantas vendas tira de cada canal.</t>
        </is>
      </c>
    </row>
    <row r="13" ht="22" customHeight="1">
      <c r="B13" s="2" t="inlineStr">
        <is>
          <t>Compara CAC efetivo, ROAS e margem entre Meta, Google, TikTok, etc.</t>
        </is>
      </c>
    </row>
    <row r="14" ht="22" customHeight="1">
      <c r="B14" s="2" t="inlineStr">
        <is>
          <t>Te mostra qual canal vale escalar e qual tá no vermelho.</t>
        </is>
      </c>
    </row>
    <row r="15" ht="16" customHeight="1">
      <c r="B15" s="2" t="inlineStr"/>
    </row>
    <row r="16" ht="24" customHeight="1">
      <c r="B16" s="3" t="inlineStr">
        <is>
          <t>⏱️ ABA 3 — COHORT 12 MESES</t>
        </is>
      </c>
    </row>
    <row r="17" ht="22" customHeight="1">
      <c r="B17" s="2" t="inlineStr">
        <is>
          <t>Preencha % de retenção mês a mês (recompra).</t>
        </is>
      </c>
    </row>
    <row r="18" ht="22" customHeight="1">
      <c r="B18" s="2" t="inlineStr">
        <is>
          <t>Te mostra LTV real de 12 meses por cliente — fundamental pra DTC.</t>
        </is>
      </c>
    </row>
    <row r="19" ht="24" customHeight="1">
      <c r="B19" s="2" t="inlineStr"/>
    </row>
    <row r="20" ht="24" customHeight="1">
      <c r="B20" s="3" t="inlineStr">
        <is>
          <t>🟢 REGRAS DE OURO DTC BR:</t>
        </is>
      </c>
    </row>
    <row r="21" ht="22" customHeight="1">
      <c r="B21" s="2" t="inlineStr">
        <is>
          <t>• LTV/CAC ≥ 3x = escala já. Pode dobrar ad spend.</t>
        </is>
      </c>
    </row>
    <row r="22" ht="22" customHeight="1">
      <c r="B22" s="2" t="inlineStr">
        <is>
          <t>• LTV/CAC entre 2-3x = saudável, escala com cuidado.</t>
        </is>
      </c>
    </row>
    <row r="23" ht="22" customHeight="1">
      <c r="B23" s="2" t="inlineStr">
        <is>
          <t>• LTV/CAC entre 1.5-2x = atenção, mexer em CAC ou ticket.</t>
        </is>
      </c>
    </row>
    <row r="24" ht="22" customHeight="1">
      <c r="B24" s="2" t="inlineStr">
        <is>
          <t>• LTV/CAC &lt; 1.5x = não escala. Reformula oferta.</t>
        </is>
      </c>
    </row>
    <row r="25" ht="16" customHeight="1">
      <c r="B25" s="2" t="inlineStr"/>
    </row>
    <row r="26" ht="22" customHeight="1">
      <c r="B26" s="2" t="inlineStr">
        <is>
          <t>• Payback ≤ 6 meses = excelente caixa.</t>
        </is>
      </c>
    </row>
    <row r="27" ht="22" customHeight="1">
      <c r="B27" s="2" t="inlineStr">
        <is>
          <t>• Payback entre 6-12 meses = OK pra DTC.</t>
        </is>
      </c>
    </row>
    <row r="28" ht="22" customHeight="1">
      <c r="B28" s="2" t="inlineStr">
        <is>
          <t>• Payback &gt; 12 meses = risco de caixa, precisa de capital pra escalar.</t>
        </is>
      </c>
    </row>
    <row r="29" ht="24" customHeight="1">
      <c r="B29" s="2" t="inlineStr"/>
    </row>
    <row r="30" ht="18" customHeight="1">
      <c r="B30" s="4" t="inlineStr">
        <is>
          <t>Criado por Hercules Nascimento · herculesnascimento.com.br</t>
        </is>
      </c>
    </row>
    <row r="31" ht="16" customHeight="1">
      <c r="B31" s="5" t="inlineStr">
        <is>
          <t>Vibe-coded with Claude 🤖</t>
        </is>
      </c>
    </row>
  </sheetData>
  <mergeCells count="1">
    <mergeCell ref="B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2:F30"/>
  <sheetViews>
    <sheetView workbookViewId="0">
      <selection activeCell="A1" sqref="A1"/>
    </sheetView>
  </sheetViews>
  <sheetFormatPr baseColWidth="8" defaultRowHeight="15"/>
  <cols>
    <col width="4" customWidth="1" min="1" max="1"/>
    <col width="36" customWidth="1" min="2" max="2"/>
    <col width="16" customWidth="1" min="3" max="3"/>
    <col width="4" customWidth="1" min="4" max="4"/>
    <col width="36" customWidth="1" min="5" max="5"/>
    <col width="16" customWidth="1" min="6" max="6"/>
    <col width="4" customWidth="1" min="7" max="7"/>
  </cols>
  <sheetData>
    <row r="2" ht="36" customHeight="1">
      <c r="B2" s="6" t="inlineStr">
        <is>
          <t>Unit Economics DTC BR — Calculadora</t>
        </is>
      </c>
    </row>
    <row r="3" ht="18" customHeight="1">
      <c r="B3" s="7" t="inlineStr">
        <is>
          <t>Toolkit do Founder IA · herculesnascimento.com.br</t>
        </is>
      </c>
    </row>
    <row r="4" ht="8" customHeight="1"/>
    <row r="5" ht="28" customHeight="1">
      <c r="B5" s="8" t="inlineStr">
        <is>
          <t>1. INPUTS — Preencha os campos amarelos</t>
        </is>
      </c>
    </row>
    <row r="7">
      <c r="B7" s="9" t="inlineStr">
        <is>
          <t>📦 PRODUTO &amp; PRECIFICAÇÃO</t>
        </is>
      </c>
      <c r="E7" s="9" t="inlineStr">
        <is>
          <t>📣 AQUISIÇÃO</t>
        </is>
      </c>
    </row>
    <row r="8" ht="22" customHeight="1">
      <c r="B8" s="10" t="inlineStr">
        <is>
          <t>Preço de venda (R$)</t>
        </is>
      </c>
      <c r="C8" s="11" t="n">
        <v>197</v>
      </c>
      <c r="E8" s="10" t="inlineStr">
        <is>
          <t>Custo médio por aquisição — CAC (R$)</t>
        </is>
      </c>
      <c r="F8" s="11" t="n">
        <v>65</v>
      </c>
    </row>
    <row r="9" ht="22" customHeight="1">
      <c r="B9" s="10" t="inlineStr">
        <is>
          <t>Custo do produto / unidade (CMV) (R$)</t>
        </is>
      </c>
      <c r="C9" s="11" t="n">
        <v>38</v>
      </c>
      <c r="E9" s="10" t="inlineStr">
        <is>
          <t>Taxa de recompra em 90 dias (%)</t>
        </is>
      </c>
      <c r="F9" s="11" t="n">
        <v>28</v>
      </c>
    </row>
    <row r="10" ht="22" customHeight="1">
      <c r="B10" s="10" t="inlineStr">
        <is>
          <t>Frete pago por unidade (R$)</t>
        </is>
      </c>
      <c r="C10" s="11" t="n">
        <v>15</v>
      </c>
      <c r="E10" s="10" t="inlineStr">
        <is>
          <t>Tickets médios por cliente em 12 meses</t>
        </is>
      </c>
      <c r="F10" s="11" t="n">
        <v>2.2</v>
      </c>
    </row>
    <row r="11" ht="22" customHeight="1">
      <c r="B11" s="10" t="inlineStr">
        <is>
          <t>Taxa do gateway (%)</t>
        </is>
      </c>
      <c r="C11" s="11" t="n">
        <v>4.5</v>
      </c>
      <c r="E11" s="10" t="inlineStr">
        <is>
          <t>Vida útil média do cliente (meses)</t>
        </is>
      </c>
      <c r="F11" s="11" t="n">
        <v>14</v>
      </c>
    </row>
    <row r="12" ht="22" customHeight="1">
      <c r="B12" s="10" t="inlineStr">
        <is>
          <t>Embalagem + custos extras / unidade (R$)</t>
        </is>
      </c>
      <c r="C12" s="11" t="n">
        <v>5</v>
      </c>
      <c r="E12" s="10" t="inlineStr">
        <is>
          <t>Custo operacional fixo / mês (R$)</t>
        </is>
      </c>
      <c r="F12" s="11" t="n">
        <v>25000</v>
      </c>
    </row>
    <row r="14" ht="8" customHeight="1"/>
    <row r="15" ht="28" customHeight="1">
      <c r="B15" s="8" t="inlineStr">
        <is>
          <t>2. RESULTADOS — Tudo calculado pelo Excel</t>
        </is>
      </c>
    </row>
    <row r="17">
      <c r="B17" s="9" t="inlineStr">
        <is>
          <t>💰 MARGEM POR PEDIDO</t>
        </is>
      </c>
      <c r="E17" s="9" t="inlineStr">
        <is>
          <t>🎯 BREAKEVEN &amp; SAÚDE</t>
        </is>
      </c>
    </row>
    <row r="18" ht="26" customHeight="1">
      <c r="B18" s="12" t="inlineStr">
        <is>
          <t>Custo total por pedido</t>
        </is>
      </c>
      <c r="C18" s="13">
        <f>C9+C10+(C8*C11/100)+C12</f>
        <v/>
      </c>
      <c r="E18" s="12" t="inlineStr">
        <is>
          <t>ROAS breakeven (mínimo)</t>
        </is>
      </c>
      <c r="F18" s="14">
        <f>C8/C19</f>
        <v/>
      </c>
    </row>
    <row r="19" ht="26" customHeight="1">
      <c r="B19" s="12" t="inlineStr">
        <is>
          <t>Margem por pedido (R$)</t>
        </is>
      </c>
      <c r="C19" s="13">
        <f>C8-C18</f>
        <v/>
      </c>
      <c r="E19" s="12" t="inlineStr">
        <is>
          <t>CAC máximo viável (R$)</t>
        </is>
      </c>
      <c r="F19" s="13">
        <f>C19</f>
        <v/>
      </c>
    </row>
    <row r="20" ht="26" customHeight="1">
      <c r="B20" s="12" t="inlineStr">
        <is>
          <t>Margem por pedido (%)</t>
        </is>
      </c>
      <c r="C20" s="15">
        <f>C19/C8</f>
        <v/>
      </c>
      <c r="E20" s="12" t="inlineStr">
        <is>
          <t>Margem após CAC (1ª compra)</t>
        </is>
      </c>
      <c r="F20" s="13">
        <f>C19-F8</f>
        <v/>
      </c>
    </row>
    <row r="21" ht="8" customHeight="1"/>
    <row r="22">
      <c r="B22" s="9" t="inlineStr">
        <is>
          <t>🚀 LTV &amp; PAYBACK</t>
        </is>
      </c>
      <c r="E22" s="9" t="inlineStr">
        <is>
          <t>⏱️ PAYBACK</t>
        </is>
      </c>
    </row>
    <row r="23" ht="26" customHeight="1">
      <c r="B23" s="12" t="inlineStr">
        <is>
          <t>LTV bruto (R$)</t>
        </is>
      </c>
      <c r="C23" s="13">
        <f>C8*F10</f>
        <v/>
      </c>
      <c r="E23" s="12" t="inlineStr">
        <is>
          <t>Payback period (em pedidos)</t>
        </is>
      </c>
      <c r="F23" s="16">
        <f>F8/C19</f>
        <v/>
      </c>
    </row>
    <row r="24" ht="26" customHeight="1">
      <c r="B24" s="12" t="inlineStr">
        <is>
          <t>LTV líquido (R$)</t>
        </is>
      </c>
      <c r="C24" s="13">
        <f>C19*F10</f>
        <v/>
      </c>
      <c r="E24" s="12" t="inlineStr">
        <is>
          <t>Payback period (meses)</t>
        </is>
      </c>
      <c r="F24" s="16">
        <f>F23*(F11/F10)</f>
        <v/>
      </c>
    </row>
    <row r="25" ht="26" customHeight="1">
      <c r="B25" s="12" t="inlineStr">
        <is>
          <t>LTV / CAC (razão)</t>
        </is>
      </c>
      <c r="C25" s="17">
        <f>C24/F8</f>
        <v/>
      </c>
      <c r="E25" s="12" t="inlineStr">
        <is>
          <t>Break-even mensal (pedidos)</t>
        </is>
      </c>
      <c r="F25" s="18">
        <f>F12/C19</f>
        <v/>
      </c>
    </row>
    <row r="26" ht="12" customHeight="1"/>
    <row r="27" ht="28" customHeight="1">
      <c r="B27" s="8" t="inlineStr">
        <is>
          <t>3. DIAGNÓSTICO</t>
        </is>
      </c>
    </row>
    <row r="28" ht="32" customHeight="1">
      <c r="B28" s="19" t="inlineStr">
        <is>
          <t>Saúde do unit economics</t>
        </is>
      </c>
      <c r="C28" s="20">
        <f>IF(C25&gt;=3,"🟢 SAUDÁVEL — escala já",IF(C25&gt;=2,"🟡 OK — vale escalar com cuidado",IF(C25&gt;=1.5,"🟠 ATENÇÃO — precisa melhorar antes de escalar","🔴 RUIM — não escalar, reformular oferta")))</f>
        <v/>
      </c>
    </row>
    <row r="30" ht="28" customHeight="1">
      <c r="B30" s="21" t="inlineStr">
        <is>
          <t>Regras de ouro pra DTC BR 2026:  • LTV/CAC &lt; 1.5 = não escala  • Payback &gt; 12 meses = risco de caixa  • Margem &lt; 30% após CAC = preço errado</t>
        </is>
      </c>
    </row>
  </sheetData>
  <mergeCells count="7">
    <mergeCell ref="B30:F30"/>
    <mergeCell ref="B2:F2"/>
    <mergeCell ref="B15:F15"/>
    <mergeCell ref="B3:F3"/>
    <mergeCell ref="B5:F5"/>
    <mergeCell ref="B27:F27"/>
    <mergeCell ref="C28:F28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2:G11"/>
  <sheetViews>
    <sheetView workbookViewId="0">
      <selection activeCell="A1" sqref="A1"/>
    </sheetView>
  </sheetViews>
  <sheetFormatPr baseColWidth="8" defaultRowHeight="15"/>
  <cols>
    <col width="4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2" ht="36" customHeight="1">
      <c r="B2" s="1" t="inlineStr">
        <is>
          <t>Simulação por Canal de Aquisição</t>
        </is>
      </c>
    </row>
    <row r="3" ht="18" customHeight="1">
      <c r="B3" s="7" t="inlineStr">
        <is>
          <t>Compare CAC, ROAS e payback entre Meta, Google, TikTok, Orgânico, Email.</t>
        </is>
      </c>
    </row>
    <row r="5" ht="36" customHeight="1">
      <c r="B5" s="22" t="inlineStr">
        <is>
          <t>Canal</t>
        </is>
      </c>
      <c r="C5" s="22" t="inlineStr">
        <is>
          <t>Volume ad / mês (R$)</t>
        </is>
      </c>
      <c r="D5" s="22" t="inlineStr">
        <is>
          <t>Vendas geradas</t>
        </is>
      </c>
      <c r="E5" s="22" t="inlineStr">
        <is>
          <t>CAC efetivo</t>
        </is>
      </c>
      <c r="F5" s="22" t="inlineStr">
        <is>
          <t>ROAS</t>
        </is>
      </c>
      <c r="G5" s="22" t="inlineStr">
        <is>
          <t>Margem unitária</t>
        </is>
      </c>
    </row>
    <row r="6" ht="26" customHeight="1">
      <c r="B6" s="23" t="inlineStr">
        <is>
          <t>Meta Ads</t>
        </is>
      </c>
      <c r="C6" s="24" t="n">
        <v>15000</v>
      </c>
      <c r="D6" s="25" t="n">
        <v>180</v>
      </c>
      <c r="E6" s="26">
        <f>IF(D6&gt;0,C6/D6,0)</f>
        <v/>
      </c>
      <c r="F6" s="27">
        <f>IF(C6&gt;0,(D6*Calculadora!C8)/C6,"∞")</f>
        <v/>
      </c>
      <c r="G6" s="26">
        <f>Calculadora!C19-E6</f>
        <v/>
      </c>
    </row>
    <row r="7" ht="26" customHeight="1">
      <c r="B7" s="23" t="inlineStr">
        <is>
          <t>Google Ads</t>
        </is>
      </c>
      <c r="C7" s="24" t="n">
        <v>8000</v>
      </c>
      <c r="D7" s="25" t="n">
        <v>95</v>
      </c>
      <c r="E7" s="26">
        <f>IF(D7&gt;0,C7/D7,0)</f>
        <v/>
      </c>
      <c r="F7" s="27">
        <f>IF(C7&gt;0,(D7*Calculadora!C8)/C7,"∞")</f>
        <v/>
      </c>
      <c r="G7" s="26">
        <f>Calculadora!C19-E7</f>
        <v/>
      </c>
    </row>
    <row r="8" ht="26" customHeight="1">
      <c r="B8" s="23" t="inlineStr">
        <is>
          <t>TikTok Ads</t>
        </is>
      </c>
      <c r="C8" s="24" t="n">
        <v>5000</v>
      </c>
      <c r="D8" s="25" t="n">
        <v>72</v>
      </c>
      <c r="E8" s="26">
        <f>IF(D8&gt;0,C8/D8,0)</f>
        <v/>
      </c>
      <c r="F8" s="27">
        <f>IF(C8&gt;0,(D8*Calculadora!C8)/C8,"∞")</f>
        <v/>
      </c>
      <c r="G8" s="26">
        <f>Calculadora!C19-E8</f>
        <v/>
      </c>
    </row>
    <row r="9" ht="26" customHeight="1">
      <c r="B9" s="23" t="inlineStr">
        <is>
          <t>Orgânico/SEO</t>
        </is>
      </c>
      <c r="C9" s="24" t="n">
        <v>0</v>
      </c>
      <c r="D9" s="25" t="n">
        <v>45</v>
      </c>
      <c r="E9" s="26">
        <f>IF(D9&gt;0,C9/D9,0)</f>
        <v/>
      </c>
      <c r="F9" s="27">
        <f>IF(C9&gt;0,(D9*Calculadora!C8)/C9,"∞")</f>
        <v/>
      </c>
      <c r="G9" s="26">
        <f>Calculadora!C19-E9</f>
        <v/>
      </c>
    </row>
    <row r="10" ht="26" customHeight="1">
      <c r="B10" s="23" t="inlineStr">
        <is>
          <t>Email/Lista</t>
        </is>
      </c>
      <c r="C10" s="24" t="n">
        <v>500</v>
      </c>
      <c r="D10" s="25" t="n">
        <v>58</v>
      </c>
      <c r="E10" s="26">
        <f>IF(D10&gt;0,C10/D10,0)</f>
        <v/>
      </c>
      <c r="F10" s="27">
        <f>IF(C10&gt;0,(D10*Calculadora!C8)/C10,"∞")</f>
        <v/>
      </c>
      <c r="G10" s="26">
        <f>Calculadora!C19-E10</f>
        <v/>
      </c>
    </row>
    <row r="11" ht="30" customHeight="1">
      <c r="B11" s="28" t="inlineStr">
        <is>
          <t>TOTAL</t>
        </is>
      </c>
      <c r="C11" s="29">
        <f>SUM(C6:C10)</f>
        <v/>
      </c>
      <c r="D11" s="28">
        <f>SUM(D6:D10)</f>
        <v/>
      </c>
      <c r="E11" s="30">
        <f>IF(D11&gt;0,C11/D11,0)</f>
        <v/>
      </c>
      <c r="F11" s="31">
        <f>IF(C11&gt;0,(D11*Calculadora!C8)/C11,"∞")</f>
        <v/>
      </c>
      <c r="G11" s="30">
        <f>Calculadora!C19-E11</f>
        <v/>
      </c>
    </row>
  </sheetData>
  <mergeCells count="2">
    <mergeCell ref="B3:G3"/>
    <mergeCell ref="B2:G2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N10"/>
  <sheetViews>
    <sheetView workbookViewId="0">
      <selection activeCell="A1" sqref="A1"/>
    </sheetView>
  </sheetViews>
  <sheetFormatPr baseColWidth="8" defaultRowHeight="15"/>
  <cols>
    <col width="4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  <col width="12" customWidth="1" min="11" max="11"/>
    <col width="12" customWidth="1" min="12" max="12"/>
    <col width="12" customWidth="1" min="13" max="13"/>
    <col width="12" customWidth="1" min="14" max="14"/>
    <col width="12" customWidth="1" min="15" max="15"/>
  </cols>
  <sheetData>
    <row r="2" ht="36" customHeight="1">
      <c r="B2" s="1" t="inlineStr">
        <is>
          <t>Cohort de 12 meses — Receita por cliente acumulada</t>
        </is>
      </c>
    </row>
    <row r="3" ht="18" customHeight="1">
      <c r="B3" s="7" t="inlineStr">
        <is>
          <t>Quanto cada cliente novo de janeiro vai gerar de receita ao longo de 12 meses, considerando recompra</t>
        </is>
      </c>
    </row>
    <row r="5" ht="28" customHeight="1">
      <c r="B5" s="32" t="inlineStr">
        <is>
          <t>Mês desde 1ª compra</t>
        </is>
      </c>
      <c r="C5" s="33" t="inlineStr">
        <is>
          <t>M0</t>
        </is>
      </c>
      <c r="D5" s="33" t="inlineStr">
        <is>
          <t>M1</t>
        </is>
      </c>
      <c r="E5" s="33" t="inlineStr">
        <is>
          <t>M2</t>
        </is>
      </c>
      <c r="F5" s="33" t="inlineStr">
        <is>
          <t>M3</t>
        </is>
      </c>
      <c r="G5" s="33" t="inlineStr">
        <is>
          <t>M4</t>
        </is>
      </c>
      <c r="H5" s="33" t="inlineStr">
        <is>
          <t>M5</t>
        </is>
      </c>
      <c r="I5" s="33" t="inlineStr">
        <is>
          <t>M6</t>
        </is>
      </c>
      <c r="J5" s="33" t="inlineStr">
        <is>
          <t>M7</t>
        </is>
      </c>
      <c r="K5" s="33" t="inlineStr">
        <is>
          <t>M8</t>
        </is>
      </c>
      <c r="L5" s="33" t="inlineStr">
        <is>
          <t>M9</t>
        </is>
      </c>
      <c r="M5" s="33" t="inlineStr">
        <is>
          <t>M10</t>
        </is>
      </c>
      <c r="N5" s="33" t="inlineStr">
        <is>
          <t>M11</t>
        </is>
      </c>
    </row>
    <row r="6" ht="26" customHeight="1">
      <c r="B6" s="34" t="inlineStr">
        <is>
          <t>% Retenção (preencha)</t>
        </is>
      </c>
      <c r="C6" s="35" t="n">
        <v>1</v>
      </c>
      <c r="D6" s="35" t="n">
        <v>0.18</v>
      </c>
      <c r="E6" s="35" t="n">
        <v>0.12</v>
      </c>
      <c r="F6" s="35" t="n">
        <v>0.1</v>
      </c>
      <c r="G6" s="35" t="n">
        <v>0.09</v>
      </c>
      <c r="H6" s="35" t="n">
        <v>0.08</v>
      </c>
      <c r="I6" s="35" t="n">
        <v>0.07000000000000001</v>
      </c>
      <c r="J6" s="35" t="n">
        <v>0.06</v>
      </c>
      <c r="K6" s="35" t="n">
        <v>0.05</v>
      </c>
      <c r="L6" s="35" t="n">
        <v>0.05</v>
      </c>
      <c r="M6" s="35" t="n">
        <v>0.04</v>
      </c>
      <c r="N6" s="35" t="n">
        <v>0.04</v>
      </c>
    </row>
    <row r="7" ht="28" customHeight="1">
      <c r="B7" s="36" t="inlineStr">
        <is>
          <t>Receita por cliente (R$)</t>
        </is>
      </c>
      <c r="C7" s="37">
        <f>Calculadora!C8*C6</f>
        <v/>
      </c>
      <c r="D7" s="37">
        <f>Calculadora!C8*D6</f>
        <v/>
      </c>
      <c r="E7" s="37">
        <f>Calculadora!C8*E6</f>
        <v/>
      </c>
      <c r="F7" s="37">
        <f>Calculadora!C8*F6</f>
        <v/>
      </c>
      <c r="G7" s="37">
        <f>Calculadora!C8*G6</f>
        <v/>
      </c>
      <c r="H7" s="37">
        <f>Calculadora!C8*H6</f>
        <v/>
      </c>
      <c r="I7" s="37">
        <f>Calculadora!C8*I6</f>
        <v/>
      </c>
      <c r="J7" s="37">
        <f>Calculadora!C8*J6</f>
        <v/>
      </c>
      <c r="K7" s="37">
        <f>Calculadora!C8*K6</f>
        <v/>
      </c>
      <c r="L7" s="37">
        <f>Calculadora!C8*L6</f>
        <v/>
      </c>
      <c r="M7" s="37">
        <f>Calculadora!C8*M6</f>
        <v/>
      </c>
      <c r="N7" s="37">
        <f>Calculadora!C8*N6</f>
        <v/>
      </c>
    </row>
    <row r="8" ht="28" customHeight="1">
      <c r="B8" s="36" t="inlineStr">
        <is>
          <t>Receita acumulada</t>
        </is>
      </c>
      <c r="C8" s="37">
        <f>C7</f>
        <v/>
      </c>
      <c r="D8" s="37">
        <f>D7+C8</f>
        <v/>
      </c>
      <c r="E8" s="37">
        <f>E7+D8</f>
        <v/>
      </c>
      <c r="F8" s="37">
        <f>F7+E8</f>
        <v/>
      </c>
      <c r="G8" s="37">
        <f>G7+F8</f>
        <v/>
      </c>
      <c r="H8" s="37">
        <f>H7+G8</f>
        <v/>
      </c>
      <c r="I8" s="37">
        <f>I7+H8</f>
        <v/>
      </c>
      <c r="J8" s="37">
        <f>J7+I8</f>
        <v/>
      </c>
      <c r="K8" s="37">
        <f>K7+J8</f>
        <v/>
      </c>
      <c r="L8" s="37">
        <f>L7+K8</f>
        <v/>
      </c>
      <c r="M8" s="37">
        <f>M7+L8</f>
        <v/>
      </c>
      <c r="N8" s="37">
        <f>N7+M8</f>
        <v/>
      </c>
    </row>
    <row r="10" ht="36" customHeight="1">
      <c r="B10" s="38" t="inlineStr">
        <is>
          <t>LTV 12 meses por cliente</t>
        </is>
      </c>
      <c r="C10" s="39">
        <f>N8</f>
        <v/>
      </c>
    </row>
  </sheetData>
  <mergeCells count="2">
    <mergeCell ref="B3:N3"/>
    <mergeCell ref="B2:N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2026-05-12T11:58:37Z</dcterms:created>
  <dcterms:modified xmlns:dcterms="http://purl.org/dc/terms/" xmlns:xsi="http://www.w3.org/2001/XMLSchema-instance" xsi:type="dcterms:W3CDTF">2026-05-12T11:58:37Z</dcterms:modified>
</cp:coreProperties>
</file>